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315" windowWidth="1005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<sst xmlns="http://schemas.openxmlformats.org/spreadsheetml/2006/main" count="365" uniqueCount="259">
  <si>
    <t>Klinika, ústav, centrum</t>
  </si>
  <si>
    <t>Souhrn úvazků</t>
  </si>
  <si>
    <t>Z toho úvazky na grantových projektech</t>
  </si>
  <si>
    <t>Počet bodů RIV za roky 2005 - 2009</t>
  </si>
  <si>
    <t xml:space="preserve">Počet studentů, kteří v  roce 2011 obhájili DP </t>
  </si>
  <si>
    <t>Fyzický/přepočtený počet profesorů</t>
  </si>
  <si>
    <t>Fyzický /přepočtený počet docentů</t>
  </si>
  <si>
    <t>Průměr objemu grantových prostředků  za poslední 2 roky</t>
  </si>
  <si>
    <t>Počet monografií  registrovaných v OBD (hlavní autor+editor) za 2011</t>
  </si>
  <si>
    <t>Počet monografií registrovaných v OBD (spoluautor) za 2011</t>
  </si>
  <si>
    <t xml:space="preserve">Počet patentů registrovaných v OBD za 2011 </t>
  </si>
  <si>
    <t>Počet grantů (CEP, mezinárodních), kde bylo pracoviště hlavním řešitelem v roce 2011</t>
  </si>
  <si>
    <t>Počet grantů (CEP, mezinárodních), kde bylo pracoviště spoluřešitelem/spolupříjemcem v roce 2011</t>
  </si>
  <si>
    <t>Počet abstrakt publikovaných v časopise s IF (hlavní autor) v roce 2011</t>
  </si>
  <si>
    <t>Počet studentů DSP (1. - 4. rok studia) v roce 2011</t>
  </si>
  <si>
    <t>Počet studentů SVOČ v roce 2011</t>
  </si>
  <si>
    <t>Významná ocenění v oblasti VaV v roce 2011 (slovně)</t>
  </si>
  <si>
    <t>Mobilita pracovníků v roce 2011 (stáž trvající kontinuálně 4 týdny a více - počet pracovníků)</t>
  </si>
  <si>
    <t>Počet publikací s IF registrovaných v OBD za 2011 (hlavní autor, spoluautor)</t>
  </si>
  <si>
    <t>Počet recenzovaných publikací bez IF registrovaných v OBD za 2011 (hlavní autor, spoluautor)</t>
  </si>
  <si>
    <t>Ústav lékařské biofyziky</t>
  </si>
  <si>
    <t>Ústav biologie</t>
  </si>
  <si>
    <t>Ústav normální anatomie</t>
  </si>
  <si>
    <t>Ústav histologie a embryologie</t>
  </si>
  <si>
    <t>Laboratoř mikroskopických metod</t>
  </si>
  <si>
    <t>Ústav lékařské chemie a biochemie</t>
  </si>
  <si>
    <t>Ústav fyziologie</t>
  </si>
  <si>
    <t>Ústav mikrobiologie</t>
  </si>
  <si>
    <t>Ústav klinické a molekulární patologie</t>
  </si>
  <si>
    <t>Ústav patologické fyziologie</t>
  </si>
  <si>
    <t>Ústav farmakologie</t>
  </si>
  <si>
    <t>I.interní klinika - kardiologická</t>
  </si>
  <si>
    <t>II.interní klinika - gastro-enterologická a hepatologická</t>
  </si>
  <si>
    <t>Klinika pracovního lékařství</t>
  </si>
  <si>
    <t>Klinika plicních nemocí a tuberkulózy</t>
  </si>
  <si>
    <t>Hemato-onkologická klinika</t>
  </si>
  <si>
    <t>III.interní klinika - nefrologická, revmatologická a endokrinologická</t>
  </si>
  <si>
    <t>Radiologická klinika</t>
  </si>
  <si>
    <t>Klinika nukleární medicíny</t>
  </si>
  <si>
    <t>Onkologická klinika</t>
  </si>
  <si>
    <t xml:space="preserve">Neurologická klinika </t>
  </si>
  <si>
    <t>Klinika psychiatrie</t>
  </si>
  <si>
    <t>Dětská klinika</t>
  </si>
  <si>
    <t>Laboratoř experimentální medicíny při Dětské klinice</t>
  </si>
  <si>
    <t>Klinika chorob kožních a pohlavních</t>
  </si>
  <si>
    <t>I.chirurgická klinika</t>
  </si>
  <si>
    <t>Klinika anesteziologie, resuscitace a intenzivní medicíny</t>
  </si>
  <si>
    <t>Neurochirurgická klinika</t>
  </si>
  <si>
    <t>Centrum pro výuku urgentní medicíny</t>
  </si>
  <si>
    <t>II.chirurgická klinika - cévně-transplantační</t>
  </si>
  <si>
    <t>Ortopedická klinika</t>
  </si>
  <si>
    <t>Klinika tělovýchovného lékařství a kardiovaskulární rehabilitace</t>
  </si>
  <si>
    <t>Urologická klinika</t>
  </si>
  <si>
    <t>Porodnicko-gynekologická klinika</t>
  </si>
  <si>
    <t>Oční klinika</t>
  </si>
  <si>
    <t>Kardiochirurgická klinika</t>
  </si>
  <si>
    <t>Klinika ústní, čelistní a obličejové chirurgie</t>
  </si>
  <si>
    <t>Klinika zubního lékařství</t>
  </si>
  <si>
    <t>Ústav soudního lékařství a medicínského práva</t>
  </si>
  <si>
    <t>Ústav preventivního lékařství</t>
  </si>
  <si>
    <t>Ústav sociálního lékařství a zdravotní politiky</t>
  </si>
  <si>
    <t>Ústav imunologie</t>
  </si>
  <si>
    <t xml:space="preserve">Ústav lékařské genetiky a fetální medicíny </t>
  </si>
  <si>
    <t>Ústav molekulární a translační medicíny</t>
  </si>
  <si>
    <t>Centrální prostředky</t>
  </si>
  <si>
    <t>13,40</t>
  </si>
  <si>
    <t>8,25</t>
  </si>
  <si>
    <t>3,00</t>
  </si>
  <si>
    <t>21,45</t>
  </si>
  <si>
    <t>0</t>
  </si>
  <si>
    <t>6,50</t>
  </si>
  <si>
    <t>13,15</t>
  </si>
  <si>
    <t>20,70</t>
  </si>
  <si>
    <t>8,60</t>
  </si>
  <si>
    <t>10,45</t>
  </si>
  <si>
    <t>9,10</t>
  </si>
  <si>
    <t>1,625</t>
  </si>
  <si>
    <t>3,40</t>
  </si>
  <si>
    <t>12,587</t>
  </si>
  <si>
    <t>9,26</t>
  </si>
  <si>
    <t>3,60</t>
  </si>
  <si>
    <t>1,85</t>
  </si>
  <si>
    <t>3,55</t>
  </si>
  <si>
    <t>7,65</t>
  </si>
  <si>
    <t>6,915</t>
  </si>
  <si>
    <t>3,25</t>
  </si>
  <si>
    <t>12,35</t>
  </si>
  <si>
    <t>5,86</t>
  </si>
  <si>
    <t>2,06</t>
  </si>
  <si>
    <t>0,60</t>
  </si>
  <si>
    <t>3,65</t>
  </si>
  <si>
    <t>1,30</t>
  </si>
  <si>
    <t>3,80</t>
  </si>
  <si>
    <t>9,28</t>
  </si>
  <si>
    <t>3,05</t>
  </si>
  <si>
    <t>4,15</t>
  </si>
  <si>
    <t>5,95</t>
  </si>
  <si>
    <t>29,96</t>
  </si>
  <si>
    <t>3,20</t>
  </si>
  <si>
    <t>5,90</t>
  </si>
  <si>
    <t>21,85</t>
  </si>
  <si>
    <t>7,002</t>
  </si>
  <si>
    <t>1,20</t>
  </si>
  <si>
    <t>0,50</t>
  </si>
  <si>
    <t>15,425</t>
  </si>
  <si>
    <t>8,90</t>
  </si>
  <si>
    <t>14,25</t>
  </si>
  <si>
    <t>4,35</t>
  </si>
  <si>
    <t>6,10</t>
  </si>
  <si>
    <t>1,10</t>
  </si>
  <si>
    <t>10,837</t>
  </si>
  <si>
    <t>0,61</t>
  </si>
  <si>
    <t>0,80</t>
  </si>
  <si>
    <t>0,015</t>
  </si>
  <si>
    <t>3,066</t>
  </si>
  <si>
    <t>1,80</t>
  </si>
  <si>
    <t>0,75</t>
  </si>
  <si>
    <t>0,40</t>
  </si>
  <si>
    <t>0,20</t>
  </si>
  <si>
    <t>1,40</t>
  </si>
  <si>
    <t>19,23</t>
  </si>
  <si>
    <t>0,15</t>
  </si>
  <si>
    <t>2,326</t>
  </si>
  <si>
    <t>2/1,25</t>
  </si>
  <si>
    <t>1/1,00</t>
  </si>
  <si>
    <t>1/0,75</t>
  </si>
  <si>
    <t>2/1,80</t>
  </si>
  <si>
    <t>2/1,30</t>
  </si>
  <si>
    <t>1/0,20</t>
  </si>
  <si>
    <t>2/0,90</t>
  </si>
  <si>
    <t>2/1,70</t>
  </si>
  <si>
    <t>4/3,60</t>
  </si>
  <si>
    <t>1/0,50</t>
  </si>
  <si>
    <t>1/0,25</t>
  </si>
  <si>
    <t>2/1,35</t>
  </si>
  <si>
    <t>3/2,75</t>
  </si>
  <si>
    <t>2/1,75</t>
  </si>
  <si>
    <t>3/1,80</t>
  </si>
  <si>
    <t>1/0,95</t>
  </si>
  <si>
    <t>2/1,45</t>
  </si>
  <si>
    <t>1/0,70</t>
  </si>
  <si>
    <t>2/2,00</t>
  </si>
  <si>
    <t>5/0,60</t>
  </si>
  <si>
    <t>5/3,825</t>
  </si>
  <si>
    <t>4/3,00</t>
  </si>
  <si>
    <t>3/2,20</t>
  </si>
  <si>
    <t>6/2,10</t>
  </si>
  <si>
    <t>3/0,85</t>
  </si>
  <si>
    <t>2/1,15</t>
  </si>
  <si>
    <t>4/2,25</t>
  </si>
  <si>
    <t>2/0,60</t>
  </si>
  <si>
    <t>2/0,95</t>
  </si>
  <si>
    <t>2/1,10</t>
  </si>
  <si>
    <t>7/2,50</t>
  </si>
  <si>
    <t>2/0,33</t>
  </si>
  <si>
    <t>3/1,70</t>
  </si>
  <si>
    <t>3/1,65</t>
  </si>
  <si>
    <t>4/4,00</t>
  </si>
  <si>
    <t>1/0,30</t>
  </si>
  <si>
    <t>2/0,30</t>
  </si>
  <si>
    <t>5/3,95</t>
  </si>
  <si>
    <t>2/0,75</t>
  </si>
  <si>
    <t>2/1,20</t>
  </si>
  <si>
    <t>4/1,35</t>
  </si>
  <si>
    <t>Členství v redakčních radách časopisů (impaktovaných a recenzovaných)</t>
  </si>
  <si>
    <t>Organizace nadregionálního, celostátního a  mezinárodního workshopu, sjezdu, kongresu</t>
  </si>
  <si>
    <t>4,2</t>
  </si>
  <si>
    <t>1,8</t>
  </si>
  <si>
    <t>Laboratoř imunogenomiky a proteomiky</t>
  </si>
  <si>
    <t>3 užitné vzory</t>
  </si>
  <si>
    <t>1 (J. Vacek - Čína)</t>
  </si>
  <si>
    <t>0/5</t>
  </si>
  <si>
    <t>0/8</t>
  </si>
  <si>
    <t>*</t>
  </si>
  <si>
    <t>**</t>
  </si>
  <si>
    <t>4,80</t>
  </si>
  <si>
    <t>1/0,1</t>
  </si>
  <si>
    <t>4 (2učebnice,2kapitoly)</t>
  </si>
  <si>
    <t>2 (1učebnice, 1kapitola)</t>
  </si>
  <si>
    <t>0/2</t>
  </si>
  <si>
    <t>1/0,40</t>
  </si>
  <si>
    <t>1/0</t>
  </si>
  <si>
    <t>0/4</t>
  </si>
  <si>
    <t>1(NT11049)</t>
  </si>
  <si>
    <t>2 (NS/10260-3, MSM 6198959)</t>
  </si>
  <si>
    <t>11,53</t>
  </si>
  <si>
    <t>2,985</t>
  </si>
  <si>
    <t>1/10</t>
  </si>
  <si>
    <t>2(1LF UP,1FNOL)</t>
  </si>
  <si>
    <t>0/1</t>
  </si>
  <si>
    <t>0/3</t>
  </si>
  <si>
    <t>** 9/1</t>
  </si>
  <si>
    <t>*1</t>
  </si>
  <si>
    <t>*3.Národní konference o doporučených postupech</t>
  </si>
  <si>
    <t>*1/1</t>
  </si>
  <si>
    <t>*sympozium Advances in Molecular Hematology</t>
  </si>
  <si>
    <t>2/3</t>
  </si>
  <si>
    <t>**3</t>
  </si>
  <si>
    <t>* Cena nakladatelství Grada 2010 za monografii Hepatologie (J.Ehrmann, P.Hůlek a kol.), tato monografie byla rovněž oceněna Cenou předsednictva ČLS JEP**Gastroenterologie pro praxi I-kolonoskopie, Gastroenterologie pro praxi II-vředová choroba gastroduodena a Helicobacter pylori, IV. Konference Sestra v praxi</t>
  </si>
  <si>
    <t>*2</t>
  </si>
  <si>
    <t>*organizace bloku PS Nukleární kardiologie na XIX. výročním sjezdu ČKS</t>
  </si>
  <si>
    <t>*3/0</t>
  </si>
  <si>
    <t>*Čestná medaile prof. Teisingera (emeritní přednostce doc.Fialové)**XXX. Kongres pracovního lékařství (mezinárodní)</t>
  </si>
  <si>
    <t>*Počtova cena za nejlepší práci v oboru anesteziologie a intenzivní medicíny</t>
  </si>
  <si>
    <t>1/2</t>
  </si>
  <si>
    <t>2/6</t>
  </si>
  <si>
    <t>3/3</t>
  </si>
  <si>
    <t>*Konference stomatologie Úsměv 2011 (mezinárodní), Konference zubních lékařů a dentálních hygienistek-Víme jak na zubní kaz, Ve zdravé Olomouci zdravý zub (studentská akce)</t>
  </si>
  <si>
    <t>*13.Moravské urologické sympozium, III. Konference chlamydiové infekce</t>
  </si>
  <si>
    <t>1/1</t>
  </si>
  <si>
    <t>**4</t>
  </si>
  <si>
    <t>**1</t>
  </si>
  <si>
    <t>*3</t>
  </si>
  <si>
    <t>20,6</t>
  </si>
  <si>
    <t>10,35</t>
  </si>
  <si>
    <t>*3/3</t>
  </si>
  <si>
    <t>*Cena děkana za přednášku (Přeček a kol.,Dni mladých internistů, Olomouc, 2011); Cena Evropské kardiologické společnosti pro hypertenzi za poster (Václavík a kol., XXI.Evropská konference pro hypertenzi, Miláno, 2011); Vítěz Sekce mladých kardiologů (Václavík a kol., XIX.Výroční sjezd ČKS Brno, 2011).
** Novinky v kardiologii – road show  - semináře pro odbornou veřejnost – Hranice 26. 5. 2011, Prostějov 16. 6. 2011, Šumperk 27. 10. 2011, Bouzov  1. 12. 2011, Kroměříž 8. 12. 2011, Kroky ke zdraví – NW Tour 2011  - 10. 5. 2011, Konference sester pracujících v kardiologii - 2. 6. 2011, Luklův den  -   21. - 23. 9. 2011, Zdravé srdce Hané -  29. 9. 2011</t>
  </si>
  <si>
    <t>**3/1</t>
  </si>
  <si>
    <t>*6. ročník Moravských ortopedicko-traumatologických dnů v Olomouci, společně s Ortopedickým odd. nemocnice Přerov, Traumatolog.odd. FN Olomouc</t>
  </si>
  <si>
    <t>body převedeny na ÚMTM</t>
  </si>
  <si>
    <t>*XIV.olomoucká dermatologická konference, II.konference Dermatologie pro praxi, Moravský kazuistický seminář</t>
  </si>
  <si>
    <t>*Mezinárodní 53.Česko-slovenská psychofarmakologická konference, Mezinárodní VIII. Konference ambulantních psychiatrů, Kongres Emoce v medicíně</t>
  </si>
  <si>
    <t>**0/3</t>
  </si>
  <si>
    <t>*Mgr. Andrea Benedíková - 1.místo v teoretické sekci Konference vědeckých prací studentů DSP , **VII.dny diagnostické, prediktivní a experimentální onkologie</t>
  </si>
  <si>
    <t>*2/1</t>
  </si>
  <si>
    <t>*kongres Radiologie hrudníku (mezinárodní), XVI. pracovní sympozium České společnosti intervenční radiologie</t>
  </si>
  <si>
    <t>1/6</t>
  </si>
  <si>
    <t>*XXIX. Dny praktické a nemocniční pediatrie (mezinárodní kongres), Mezinárodní pneumologický kongres, Mezinárodní endokrinologický kongres</t>
  </si>
  <si>
    <t>*XIV. Olomoucké onkologické dny, sympozium s mezinárodní účastí</t>
  </si>
  <si>
    <t>*12. Vejdovského olomoucký vědecký den ( mezinárodní ), 12. sympozium Diabetes mellitus ( mezinárodní ), 2. Zirmův olomoucký diskuzní den</t>
  </si>
  <si>
    <t>*Čestné uznání ministerstva zdravotnictví za zdravotnický Výzkum a vývoj pro rok 2010 (Grant IgA) Molekulární charakteristizace cytokinové sítě u difúzních plicních onemocnění a perspektivy jejich diagnostického využití.
Cena rektora za významnou monografii 2010 (kniha Kolek V., Kašák V.:Pneumologie, Vybrané kapitoly)
*XVI Dny RAPPL, XX. Moravskoslezské dny pneumonologie (mezinárodní účast), Moravský pneumonologický seminář</t>
  </si>
  <si>
    <t xml:space="preserve">*Cena ČNS za vynikající krátké sdělení či kazuistiku za rok 2010 a Cena děkana Lékařské fakulty Univerzity Palackého v Olomouci za významnou publikační činnost v roce 2010   **7.mezinárodní workshop funkční magnetické rezonance, VII.olomoucký workshop cévní neurologie a 11. neurologické dny - "Pokroky v neurosonologii", 7.olomoucké neuroimunologické sympozium s mezinárodní účastí, Mezinárodní sympozium dystonie a dystonické syndromy
</t>
  </si>
  <si>
    <t xml:space="preserve">*XVIII. Kongres Slovenskej gynekologicko - porodníckej spoločnosti SLS (12.-14.5.2011 Nitra); 
* XX. Konference Sekce gynekologické endoskopie ČGPSČLS JEP 2011 ( 6.-7.10.2011 Poděbrady); 
*Jubilejní 10. Česko - Slovenská konference Reprodukční gynekologie - 21. sympozium Asistované reprodukce (8.-9.11.2011 Brno); 
* 1. Celostátní konference České společnosti robotické chirurgie ČLS JEP (22.9.2011 Praha); 
*Celostátní konference Sdružení soukromých gynekologů ČR a České gynekologicko porodnické společnosti ČLS JEP (3. - 5.6.2011 Hradec Králové); 
* Moravská konference Fetomaternální medicíny (25.11.2011 Olomouc)
</t>
  </si>
  <si>
    <t>3/0</t>
  </si>
  <si>
    <t>1/12+1nerecenzovaný</t>
  </si>
  <si>
    <t>4/0</t>
  </si>
  <si>
    <t>4/1</t>
  </si>
  <si>
    <t>4/3</t>
  </si>
  <si>
    <t>0/6</t>
  </si>
  <si>
    <t>2/0</t>
  </si>
  <si>
    <t>*Cena děkana za publikaci**XV.pracovní setkání "Antibiotická politika"</t>
  </si>
  <si>
    <t>*Hanušova Medaile (prof. J. Ulrichová)</t>
  </si>
  <si>
    <t>**4/4</t>
  </si>
  <si>
    <t>*10/3</t>
  </si>
  <si>
    <t>*6/3</t>
  </si>
  <si>
    <t>*3/2</t>
  </si>
  <si>
    <r>
      <t xml:space="preserve"> **</t>
    </r>
    <r>
      <rPr>
        <sz val="11"/>
        <rFont val="Calibri"/>
        <family val="2"/>
      </rPr>
      <t xml:space="preserve">25. Olomoucké hematologické dny, Olomouc 2011  a sympozium Advances in Molecular Hematology; Moravské lymfomové sympózium (MLS), Setkání kooperujících pracovišť v hematologii Severní a Střední Moravy  a Slezska                                                                                                                                                                                                 *Mgr. Pavla Mičková, 1 místo v klinické sekci i DSP 2011 : " DELECE TP53 U NEMOCNÝCH S MNOHOČETNÝM MYELOMEM – SROVNÁNÍ NÁLEZŮ V DOBĚ DIAGNOSY A RELAPSU ONEMOCNĚNÍ"                                                          *Jana Hanzlíková - Cena za nejlepší přednášku v sekci zdravotní laborant na 25. OHD 2011  </t>
    </r>
  </si>
  <si>
    <t xml:space="preserve">*Cena AVČR za významný vědecký výsledek, prof. Anzenbacher - člen International Scientific Board on Cytochromes P450, president European Association on Cytochrome P450 Research (do června 2011)
</t>
  </si>
  <si>
    <t>0/7</t>
  </si>
  <si>
    <t>Workshop, sjezd, kongres</t>
  </si>
  <si>
    <t>*Převrácení pyramidy prenatální péče, Pracovní den společnosti Lékařské genetiky ČLS JEP "Fetální medicína jako interdiciplinární obor současné medicíny"</t>
  </si>
  <si>
    <t>*Mgr. Andrea Benedíková - 1.místo v teoretické sekci Konference vědeckých prací studentů DSP "Detekce a klinický význam minimální reziduální choroby u pacientů s karcinomem plic-pilotní studie"**VII.dny diagnostické, prediktivní a experimentální onkologie, Biomarkery v diagnostice-přednášková sekce v rámci grantu OPVK MOLUNKOL, XIX.Sjezd českých a slovenských patologů, XIX. Sjezd české společnosti histologických laborantů, XCVII. Diagnostický seminář české divize IAP</t>
  </si>
  <si>
    <r>
      <t>*Prof. Koďousek - Cena Statutárního města Olomouce, Zlatá medaile ČLS JEP**The 7</t>
    </r>
    <r>
      <rPr>
        <sz val="8"/>
        <color indexed="8"/>
        <rFont val="Calibri"/>
        <family val="2"/>
      </rPr>
      <t xml:space="preserve">th </t>
    </r>
    <r>
      <rPr>
        <sz val="11"/>
        <color theme="1"/>
        <rFont val="Calibri"/>
        <family val="2"/>
      </rPr>
      <t>Symposium and Workshop on Molecular Pathology and Histo(Cyto)chemistry, XIX.sjezd českých a slovenských patologů, XCVII. Diagnostický seminář české divize IAP, VII.Dny diagnostické, prediktivní a experimentální onkologie</t>
    </r>
  </si>
  <si>
    <t>Otolaryngologická klinika</t>
  </si>
  <si>
    <t>Laboratoř dědičných metabolických poruch (pracoviště spadá pod Dětskou kliniku)</t>
  </si>
  <si>
    <t>*Doc. MUDr. Čestmír Neoral, CSc. - medaile akademika Bedrny, ** workshop Laparoskopická fundoplikace, kurz Základy laparoskopické techniky, šití a uzlení</t>
  </si>
  <si>
    <t>*4</t>
  </si>
  <si>
    <t>*Cena rektora za nejlepší publikaci, 2.Cena České transplantační společnosti za nejlepší publikaci, Cena děkana LF UP za monografii "Nefropatie v histologickém a sonologickém obraze (Krejčí K., Zadražil J., Tichý T.), Cena děkana pro prof. MUDr. Pavla Horáka, CSc. za profesní růst - dosažení profesury do věku 45 let **XXX.konference mladých internistů, 10. Pracovní konference 3.IK</t>
  </si>
  <si>
    <t>1 (+2)/1,30 (prof. Ehrmann zařazen pod Ústav histologie, prof. Koďousek - centrální prostředky)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</si>
</sst>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0" fillId="0" borderId="8">
      <alignment/>
      <protection/>
    </xf>
    <xf numFmtId="0" fontId="33" fillId="0" borderId="0" applyNumberFormat="0" applyFill="0" applyBorder="0" applyAlignment="0" applyProtection="0"/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49" fontId="1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49" fontId="0" fillId="0" borderId="0" xfId="0" applyNumberFormat="1" applyAlignment="1">
      <alignment horizontal="left" wrapText="1"/>
    </xf>
    <xf numFmtId="0" fontId="2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0" fillId="0" borderId="0" xfId="0" applyNumberFormat="1" applyFill="1" applyAlignment="1">
      <alignment horizontal="righ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5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8" sqref="A8"/>
    </sheetView>
  </sheetViews>
  <sheetFormatPr defaultColWidth="9.140625" defaultRowHeight="15"/>
  <cols>
    <col min="1" max="1" width="62.140625" style="0" customWidth="1"/>
    <col min="2" max="13" width="20.7109375" style="0" customWidth="1"/>
    <col min="14" max="14" width="29.28125" style="0" customWidth="1"/>
    <col min="15" max="20" width="20.7109375" style="0" customWidth="1"/>
    <col min="21" max="21" width="33.421875" style="0" customWidth="1"/>
    <col min="22" max="22" width="20.7109375" style="0" customWidth="1"/>
    <col min="23" max="23" width="93.28125" style="0" customWidth="1"/>
  </cols>
  <sheetData>
    <row r="1" spans="1:23" s="36" customFormat="1" ht="93.75" customHeight="1">
      <c r="A1" s="34" t="s">
        <v>0</v>
      </c>
      <c r="B1" s="34" t="s">
        <v>1</v>
      </c>
      <c r="C1" s="34" t="s">
        <v>2</v>
      </c>
      <c r="D1" s="34" t="s">
        <v>5</v>
      </c>
      <c r="E1" s="34" t="s">
        <v>6</v>
      </c>
      <c r="F1" s="35" t="s">
        <v>7</v>
      </c>
      <c r="G1" s="35" t="s">
        <v>3</v>
      </c>
      <c r="H1" s="36" t="s">
        <v>18</v>
      </c>
      <c r="I1" s="36" t="s">
        <v>19</v>
      </c>
      <c r="J1" s="36" t="s">
        <v>8</v>
      </c>
      <c r="K1" s="36" t="s">
        <v>9</v>
      </c>
      <c r="L1" s="36" t="s">
        <v>10</v>
      </c>
      <c r="M1" s="34" t="s">
        <v>11</v>
      </c>
      <c r="N1" s="34" t="s">
        <v>12</v>
      </c>
      <c r="O1" s="36" t="s">
        <v>13</v>
      </c>
      <c r="P1" s="36" t="s">
        <v>17</v>
      </c>
      <c r="Q1" s="36" t="s">
        <v>14</v>
      </c>
      <c r="R1" s="36" t="s">
        <v>4</v>
      </c>
      <c r="S1" s="36" t="s">
        <v>15</v>
      </c>
      <c r="T1" s="36" t="s">
        <v>164</v>
      </c>
      <c r="U1" s="36" t="s">
        <v>16</v>
      </c>
      <c r="V1" s="36" t="s">
        <v>165</v>
      </c>
      <c r="W1" s="36" t="s">
        <v>249</v>
      </c>
    </row>
    <row r="2" spans="1:23" ht="15">
      <c r="A2" t="s">
        <v>20</v>
      </c>
      <c r="B2" s="6">
        <v>12.85</v>
      </c>
      <c r="C2" s="6">
        <v>10.375</v>
      </c>
      <c r="D2" s="6" t="s">
        <v>123</v>
      </c>
      <c r="E2" s="6">
        <v>0</v>
      </c>
      <c r="F2" s="4">
        <f>5344352+3484000</f>
        <v>8828352</v>
      </c>
      <c r="G2" s="8">
        <v>935.64</v>
      </c>
      <c r="H2" s="24">
        <v>19</v>
      </c>
      <c r="I2">
        <v>13</v>
      </c>
      <c r="J2">
        <v>0</v>
      </c>
      <c r="K2">
        <v>0</v>
      </c>
      <c r="L2">
        <v>1</v>
      </c>
      <c r="M2">
        <v>0</v>
      </c>
      <c r="N2">
        <v>4</v>
      </c>
      <c r="O2">
        <v>5</v>
      </c>
      <c r="P2">
        <v>0</v>
      </c>
      <c r="Q2">
        <v>8</v>
      </c>
      <c r="R2">
        <v>1</v>
      </c>
      <c r="S2">
        <v>1</v>
      </c>
      <c r="T2" s="15" t="s">
        <v>233</v>
      </c>
      <c r="U2">
        <v>0</v>
      </c>
      <c r="V2">
        <v>0</v>
      </c>
      <c r="W2" s="8"/>
    </row>
    <row r="3" spans="1:23" ht="15">
      <c r="A3" t="s">
        <v>21</v>
      </c>
      <c r="B3" s="6">
        <v>13.75</v>
      </c>
      <c r="C3" s="6">
        <v>9.65</v>
      </c>
      <c r="D3" s="6">
        <v>0</v>
      </c>
      <c r="E3" s="6" t="s">
        <v>141</v>
      </c>
      <c r="F3" s="4">
        <f>12121645+12014720</f>
        <v>24136365</v>
      </c>
      <c r="G3">
        <v>1449.74</v>
      </c>
      <c r="H3" s="27">
        <v>9</v>
      </c>
      <c r="I3">
        <v>0</v>
      </c>
      <c r="J3">
        <v>0</v>
      </c>
      <c r="K3">
        <v>0</v>
      </c>
      <c r="L3">
        <v>0</v>
      </c>
      <c r="M3">
        <v>5</v>
      </c>
      <c r="N3">
        <v>3</v>
      </c>
      <c r="O3" s="8">
        <v>7</v>
      </c>
      <c r="P3">
        <v>1</v>
      </c>
      <c r="Q3">
        <v>5</v>
      </c>
      <c r="R3">
        <v>0</v>
      </c>
      <c r="S3">
        <v>0</v>
      </c>
      <c r="T3">
        <v>0</v>
      </c>
      <c r="U3">
        <v>0</v>
      </c>
      <c r="V3" s="15" t="s">
        <v>192</v>
      </c>
      <c r="W3" s="8" t="s">
        <v>195</v>
      </c>
    </row>
    <row r="4" spans="1:23" ht="15">
      <c r="A4" t="s">
        <v>22</v>
      </c>
      <c r="B4" s="6" t="s">
        <v>65</v>
      </c>
      <c r="C4" s="6">
        <v>2.85</v>
      </c>
      <c r="D4" s="6" t="s">
        <v>124</v>
      </c>
      <c r="E4" s="6" t="s">
        <v>127</v>
      </c>
      <c r="F4" s="4">
        <v>0</v>
      </c>
      <c r="G4">
        <v>16.29</v>
      </c>
      <c r="H4" s="24">
        <v>3</v>
      </c>
      <c r="I4">
        <v>7</v>
      </c>
      <c r="J4">
        <v>0</v>
      </c>
      <c r="K4">
        <v>4</v>
      </c>
      <c r="L4">
        <v>0</v>
      </c>
      <c r="M4">
        <v>2</v>
      </c>
      <c r="N4">
        <v>4</v>
      </c>
      <c r="O4">
        <v>0</v>
      </c>
      <c r="P4">
        <v>1</v>
      </c>
      <c r="Q4">
        <v>3</v>
      </c>
      <c r="R4">
        <v>0</v>
      </c>
      <c r="S4">
        <v>0</v>
      </c>
      <c r="T4">
        <v>0</v>
      </c>
      <c r="U4">
        <v>0</v>
      </c>
      <c r="V4">
        <v>0</v>
      </c>
      <c r="W4" s="8"/>
    </row>
    <row r="5" spans="1:23" ht="15">
      <c r="A5" s="20" t="s">
        <v>23</v>
      </c>
      <c r="B5" s="6" t="s">
        <v>66</v>
      </c>
      <c r="C5" s="6" t="s">
        <v>102</v>
      </c>
      <c r="D5" s="6" t="s">
        <v>125</v>
      </c>
      <c r="E5" s="6" t="s">
        <v>132</v>
      </c>
      <c r="F5" s="4">
        <f>1875374+1640000</f>
        <v>3515374</v>
      </c>
      <c r="G5">
        <v>32.37</v>
      </c>
      <c r="H5" s="24">
        <v>2</v>
      </c>
      <c r="I5">
        <v>2</v>
      </c>
      <c r="J5">
        <v>0</v>
      </c>
      <c r="K5">
        <v>0</v>
      </c>
      <c r="L5">
        <v>0</v>
      </c>
      <c r="M5">
        <v>1</v>
      </c>
      <c r="N5">
        <v>4</v>
      </c>
      <c r="O5">
        <v>1</v>
      </c>
      <c r="P5">
        <v>0</v>
      </c>
      <c r="Q5">
        <v>3</v>
      </c>
      <c r="R5">
        <v>0</v>
      </c>
      <c r="S5">
        <v>2</v>
      </c>
      <c r="T5">
        <v>0</v>
      </c>
      <c r="U5">
        <v>0</v>
      </c>
      <c r="V5">
        <v>0</v>
      </c>
      <c r="W5" s="8"/>
    </row>
    <row r="6" spans="1:23" ht="15">
      <c r="A6" t="s">
        <v>24</v>
      </c>
      <c r="B6" s="6" t="s">
        <v>67</v>
      </c>
      <c r="C6" s="6" t="s">
        <v>103</v>
      </c>
      <c r="D6" s="6" t="s">
        <v>69</v>
      </c>
      <c r="E6" s="6" t="s">
        <v>69</v>
      </c>
      <c r="F6" s="4">
        <v>0</v>
      </c>
      <c r="G6">
        <v>0</v>
      </c>
      <c r="H6" s="24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8"/>
    </row>
    <row r="7" spans="1:23" ht="15">
      <c r="A7" t="s">
        <v>25</v>
      </c>
      <c r="B7" s="6" t="s">
        <v>68</v>
      </c>
      <c r="C7" s="6" t="s">
        <v>104</v>
      </c>
      <c r="D7" s="6" t="s">
        <v>126</v>
      </c>
      <c r="E7" s="6" t="s">
        <v>143</v>
      </c>
      <c r="F7" s="4">
        <f>13254727+11959000</f>
        <v>25213727</v>
      </c>
      <c r="G7" s="13">
        <v>3197.3</v>
      </c>
      <c r="H7" s="24">
        <v>18</v>
      </c>
      <c r="I7">
        <v>6</v>
      </c>
      <c r="J7">
        <v>0</v>
      </c>
      <c r="K7">
        <v>0</v>
      </c>
      <c r="L7" s="15" t="s">
        <v>169</v>
      </c>
      <c r="M7">
        <v>5</v>
      </c>
      <c r="N7">
        <v>3</v>
      </c>
      <c r="O7">
        <v>3</v>
      </c>
      <c r="P7" t="s">
        <v>170</v>
      </c>
      <c r="Q7">
        <v>10</v>
      </c>
      <c r="R7">
        <v>1</v>
      </c>
      <c r="S7">
        <v>0</v>
      </c>
      <c r="T7" s="6" t="s">
        <v>236</v>
      </c>
      <c r="U7" s="15" t="s">
        <v>173</v>
      </c>
      <c r="V7">
        <v>0</v>
      </c>
      <c r="W7" t="s">
        <v>241</v>
      </c>
    </row>
    <row r="8" spans="1:23" ht="15">
      <c r="A8" t="s">
        <v>26</v>
      </c>
      <c r="B8" s="6" t="s">
        <v>70</v>
      </c>
      <c r="C8" s="6" t="s">
        <v>69</v>
      </c>
      <c r="D8" s="6" t="s">
        <v>69</v>
      </c>
      <c r="E8" s="6" t="s">
        <v>141</v>
      </c>
      <c r="F8" s="4">
        <v>0</v>
      </c>
      <c r="G8">
        <v>300.44</v>
      </c>
      <c r="H8" s="24">
        <v>0</v>
      </c>
      <c r="I8">
        <v>2</v>
      </c>
      <c r="J8">
        <v>0</v>
      </c>
      <c r="L8">
        <v>0</v>
      </c>
      <c r="M8">
        <v>0</v>
      </c>
      <c r="N8">
        <v>0</v>
      </c>
      <c r="O8">
        <v>7</v>
      </c>
      <c r="P8">
        <v>0</v>
      </c>
      <c r="Q8">
        <v>3</v>
      </c>
      <c r="R8">
        <v>1</v>
      </c>
      <c r="S8">
        <v>8</v>
      </c>
      <c r="T8" s="15" t="s">
        <v>182</v>
      </c>
      <c r="U8">
        <v>0</v>
      </c>
      <c r="V8">
        <v>0</v>
      </c>
      <c r="W8" s="8"/>
    </row>
    <row r="9" spans="1:23" ht="15">
      <c r="A9" s="33" t="s">
        <v>27</v>
      </c>
      <c r="B9" s="6" t="s">
        <v>71</v>
      </c>
      <c r="C9" s="6" t="s">
        <v>105</v>
      </c>
      <c r="D9" s="6" t="s">
        <v>124</v>
      </c>
      <c r="E9" s="6" t="s">
        <v>144</v>
      </c>
      <c r="F9" s="4">
        <f>8264641+7098300</f>
        <v>15362941</v>
      </c>
      <c r="G9">
        <v>681.01</v>
      </c>
      <c r="H9" s="24">
        <v>14</v>
      </c>
      <c r="I9">
        <v>23</v>
      </c>
      <c r="J9">
        <v>0</v>
      </c>
      <c r="K9">
        <v>0</v>
      </c>
      <c r="L9">
        <v>0</v>
      </c>
      <c r="M9">
        <v>1</v>
      </c>
      <c r="N9">
        <v>4</v>
      </c>
      <c r="O9">
        <v>4</v>
      </c>
      <c r="P9">
        <v>1</v>
      </c>
      <c r="Q9">
        <v>8</v>
      </c>
      <c r="R9">
        <v>2</v>
      </c>
      <c r="S9">
        <v>5</v>
      </c>
      <c r="T9" s="15" t="s">
        <v>171</v>
      </c>
      <c r="U9" s="15" t="s">
        <v>173</v>
      </c>
      <c r="V9" s="16" t="s">
        <v>211</v>
      </c>
      <c r="W9" s="14" t="s">
        <v>240</v>
      </c>
    </row>
    <row r="10" spans="1:23" ht="60">
      <c r="A10" t="s">
        <v>28</v>
      </c>
      <c r="B10" s="6" t="s">
        <v>72</v>
      </c>
      <c r="C10" s="6" t="s">
        <v>106</v>
      </c>
      <c r="D10" s="6" t="s">
        <v>124</v>
      </c>
      <c r="E10" s="6" t="s">
        <v>139</v>
      </c>
      <c r="F10" s="4">
        <f>12849388+12444100</f>
        <v>25293488</v>
      </c>
      <c r="G10" s="2">
        <v>806.35</v>
      </c>
      <c r="H10" s="24">
        <v>12</v>
      </c>
      <c r="I10">
        <v>18</v>
      </c>
      <c r="J10">
        <v>3</v>
      </c>
      <c r="K10" s="6">
        <v>1</v>
      </c>
      <c r="L10">
        <v>0</v>
      </c>
      <c r="M10">
        <v>7</v>
      </c>
      <c r="N10">
        <v>3</v>
      </c>
      <c r="O10">
        <v>0</v>
      </c>
      <c r="P10">
        <v>3</v>
      </c>
      <c r="Q10">
        <v>12</v>
      </c>
      <c r="R10">
        <v>3</v>
      </c>
      <c r="S10">
        <v>4</v>
      </c>
      <c r="T10" s="6" t="s">
        <v>196</v>
      </c>
      <c r="U10" s="15" t="s">
        <v>173</v>
      </c>
      <c r="V10" s="15" t="s">
        <v>210</v>
      </c>
      <c r="W10" s="18" t="s">
        <v>252</v>
      </c>
    </row>
    <row r="11" spans="1:23" ht="75">
      <c r="A11" s="8" t="s">
        <v>29</v>
      </c>
      <c r="B11" s="6" t="s">
        <v>73</v>
      </c>
      <c r="C11" s="6" t="s">
        <v>107</v>
      </c>
      <c r="D11" s="37" t="s">
        <v>258</v>
      </c>
      <c r="E11" s="6" t="s">
        <v>129</v>
      </c>
      <c r="F11" s="4">
        <f>410953+0</f>
        <v>410953</v>
      </c>
      <c r="G11">
        <v>98.98</v>
      </c>
      <c r="H11" s="24">
        <v>1</v>
      </c>
      <c r="I11">
        <v>6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2</v>
      </c>
      <c r="R11">
        <v>1</v>
      </c>
      <c r="S11">
        <v>0</v>
      </c>
      <c r="T11">
        <v>0</v>
      </c>
      <c r="U11">
        <v>0</v>
      </c>
      <c r="V11">
        <v>0</v>
      </c>
      <c r="W11" s="8"/>
    </row>
    <row r="12" spans="1:23" ht="60">
      <c r="A12" s="20" t="s">
        <v>30</v>
      </c>
      <c r="B12" s="6" t="s">
        <v>74</v>
      </c>
      <c r="C12" s="6" t="s">
        <v>108</v>
      </c>
      <c r="D12" s="6" t="s">
        <v>124</v>
      </c>
      <c r="E12" s="6" t="s">
        <v>145</v>
      </c>
      <c r="F12" s="4">
        <f>6035149+6579000</f>
        <v>12614149</v>
      </c>
      <c r="G12" s="8">
        <v>667.06</v>
      </c>
      <c r="H12" s="24">
        <v>8</v>
      </c>
      <c r="I12">
        <v>10</v>
      </c>
      <c r="J12">
        <v>0</v>
      </c>
      <c r="K12">
        <v>1</v>
      </c>
      <c r="L12">
        <v>0</v>
      </c>
      <c r="M12">
        <v>3</v>
      </c>
      <c r="N12">
        <v>4</v>
      </c>
      <c r="O12">
        <v>8</v>
      </c>
      <c r="P12">
        <v>1</v>
      </c>
      <c r="Q12">
        <v>10</v>
      </c>
      <c r="R12">
        <v>1</v>
      </c>
      <c r="S12">
        <v>1</v>
      </c>
      <c r="T12" s="6" t="s">
        <v>237</v>
      </c>
      <c r="U12" s="17" t="s">
        <v>173</v>
      </c>
      <c r="V12">
        <v>0</v>
      </c>
      <c r="W12" s="32" t="s">
        <v>247</v>
      </c>
    </row>
    <row r="13" spans="1:23" ht="114.75" customHeight="1">
      <c r="A13" t="s">
        <v>31</v>
      </c>
      <c r="B13" s="6" t="s">
        <v>75</v>
      </c>
      <c r="C13" s="6" t="s">
        <v>69</v>
      </c>
      <c r="D13" s="6" t="s">
        <v>128</v>
      </c>
      <c r="E13" s="6" t="s">
        <v>146</v>
      </c>
      <c r="F13" s="4">
        <v>0</v>
      </c>
      <c r="G13">
        <v>271.27</v>
      </c>
      <c r="H13" s="24">
        <v>12</v>
      </c>
      <c r="I13">
        <v>40</v>
      </c>
      <c r="J13">
        <v>2</v>
      </c>
      <c r="K13">
        <v>4</v>
      </c>
      <c r="L13">
        <v>0</v>
      </c>
      <c r="M13">
        <v>0</v>
      </c>
      <c r="N13">
        <v>0</v>
      </c>
      <c r="O13">
        <v>6</v>
      </c>
      <c r="P13">
        <v>0</v>
      </c>
      <c r="Q13">
        <v>18</v>
      </c>
      <c r="R13">
        <v>2</v>
      </c>
      <c r="S13">
        <v>11</v>
      </c>
      <c r="T13" s="15" t="s">
        <v>172</v>
      </c>
      <c r="U13" s="15" t="s">
        <v>173</v>
      </c>
      <c r="V13" s="15" t="s">
        <v>191</v>
      </c>
      <c r="W13" s="10" t="s">
        <v>216</v>
      </c>
    </row>
    <row r="14" spans="1:23" ht="60">
      <c r="A14" t="s">
        <v>32</v>
      </c>
      <c r="B14" s="6" t="s">
        <v>83</v>
      </c>
      <c r="C14" s="6" t="s">
        <v>117</v>
      </c>
      <c r="D14" s="6" t="s">
        <v>129</v>
      </c>
      <c r="E14" s="6" t="s">
        <v>147</v>
      </c>
      <c r="F14" s="4">
        <v>0</v>
      </c>
      <c r="G14">
        <v>171.53</v>
      </c>
      <c r="H14" s="24">
        <v>3</v>
      </c>
      <c r="I14">
        <v>13</v>
      </c>
      <c r="J14">
        <v>0</v>
      </c>
      <c r="K14">
        <v>5</v>
      </c>
      <c r="L14">
        <v>0</v>
      </c>
      <c r="M14">
        <v>0</v>
      </c>
      <c r="N14">
        <v>0</v>
      </c>
      <c r="O14">
        <v>6</v>
      </c>
      <c r="P14">
        <v>0</v>
      </c>
      <c r="Q14" s="8">
        <v>4</v>
      </c>
      <c r="R14">
        <v>0</v>
      </c>
      <c r="S14">
        <v>11</v>
      </c>
      <c r="T14" s="6" t="s">
        <v>226</v>
      </c>
      <c r="U14" s="15" t="s">
        <v>173</v>
      </c>
      <c r="V14" s="15" t="s">
        <v>197</v>
      </c>
      <c r="W14" s="18" t="s">
        <v>198</v>
      </c>
    </row>
    <row r="15" spans="1:23" ht="30">
      <c r="A15" s="8" t="s">
        <v>33</v>
      </c>
      <c r="B15" s="6" t="s">
        <v>76</v>
      </c>
      <c r="C15" s="6" t="s">
        <v>69</v>
      </c>
      <c r="D15" s="6" t="s">
        <v>69</v>
      </c>
      <c r="E15" s="6" t="s">
        <v>125</v>
      </c>
      <c r="F15" s="4">
        <f>55000+55000</f>
        <v>110000</v>
      </c>
      <c r="G15">
        <v>207.53</v>
      </c>
      <c r="H15" s="24">
        <v>0</v>
      </c>
      <c r="I15" s="8">
        <v>10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Q15" s="8">
        <v>4</v>
      </c>
      <c r="R15" s="8">
        <v>1</v>
      </c>
      <c r="S15">
        <v>0</v>
      </c>
      <c r="T15" s="15" t="s">
        <v>189</v>
      </c>
      <c r="U15" s="15" t="s">
        <v>173</v>
      </c>
      <c r="V15" s="15" t="s">
        <v>211</v>
      </c>
      <c r="W15" s="18" t="s">
        <v>202</v>
      </c>
    </row>
    <row r="16" spans="1:23" ht="105">
      <c r="A16" t="s">
        <v>34</v>
      </c>
      <c r="B16" s="6" t="s">
        <v>77</v>
      </c>
      <c r="C16" s="6" t="s">
        <v>109</v>
      </c>
      <c r="D16" s="6" t="s">
        <v>124</v>
      </c>
      <c r="E16" s="6" t="s">
        <v>69</v>
      </c>
      <c r="F16" s="4">
        <f>1948222+776000</f>
        <v>2724222</v>
      </c>
      <c r="G16">
        <v>324.27</v>
      </c>
      <c r="H16" s="24">
        <v>3</v>
      </c>
      <c r="I16">
        <v>26</v>
      </c>
      <c r="J16">
        <v>1</v>
      </c>
      <c r="K16">
        <v>0</v>
      </c>
      <c r="L16">
        <v>0</v>
      </c>
      <c r="M16">
        <v>0</v>
      </c>
      <c r="N16">
        <v>1</v>
      </c>
      <c r="O16">
        <v>4</v>
      </c>
      <c r="P16">
        <v>0</v>
      </c>
      <c r="Q16">
        <v>6</v>
      </c>
      <c r="R16">
        <v>2</v>
      </c>
      <c r="S16">
        <v>1</v>
      </c>
      <c r="T16" s="6" t="s">
        <v>204</v>
      </c>
      <c r="U16" s="15" t="s">
        <v>199</v>
      </c>
      <c r="V16" s="15" t="s">
        <v>217</v>
      </c>
      <c r="W16" s="18" t="s">
        <v>230</v>
      </c>
    </row>
    <row r="17" spans="1:23" ht="90">
      <c r="A17" t="s">
        <v>35</v>
      </c>
      <c r="B17" s="6" t="s">
        <v>78</v>
      </c>
      <c r="C17" s="6" t="s">
        <v>110</v>
      </c>
      <c r="D17" s="6" t="s">
        <v>130</v>
      </c>
      <c r="E17" s="6" t="s">
        <v>148</v>
      </c>
      <c r="F17" s="4">
        <f>10546377+10067880</f>
        <v>20614257</v>
      </c>
      <c r="G17" s="8">
        <v>1822.98</v>
      </c>
      <c r="H17" s="24">
        <v>13</v>
      </c>
      <c r="I17">
        <v>25</v>
      </c>
      <c r="J17">
        <v>0</v>
      </c>
      <c r="K17">
        <v>0</v>
      </c>
      <c r="L17">
        <v>0</v>
      </c>
      <c r="M17">
        <v>5</v>
      </c>
      <c r="N17">
        <v>9</v>
      </c>
      <c r="O17">
        <v>2</v>
      </c>
      <c r="P17">
        <v>0</v>
      </c>
      <c r="Q17">
        <v>12</v>
      </c>
      <c r="R17">
        <v>3</v>
      </c>
      <c r="S17">
        <v>1</v>
      </c>
      <c r="T17" s="15" t="s">
        <v>238</v>
      </c>
      <c r="U17" s="15" t="s">
        <v>199</v>
      </c>
      <c r="V17" s="6" t="s">
        <v>217</v>
      </c>
      <c r="W17" s="31" t="s">
        <v>246</v>
      </c>
    </row>
    <row r="18" spans="1:23" ht="60">
      <c r="A18" t="s">
        <v>36</v>
      </c>
      <c r="B18" s="6" t="s">
        <v>79</v>
      </c>
      <c r="C18" s="6" t="s">
        <v>111</v>
      </c>
      <c r="D18" s="6" t="s">
        <v>131</v>
      </c>
      <c r="E18" s="6" t="s">
        <v>149</v>
      </c>
      <c r="F18" s="4">
        <f>648624+1080000</f>
        <v>1728624</v>
      </c>
      <c r="G18">
        <v>922.76</v>
      </c>
      <c r="H18" s="24">
        <v>27</v>
      </c>
      <c r="I18">
        <v>77</v>
      </c>
      <c r="J18">
        <v>1</v>
      </c>
      <c r="K18">
        <v>2</v>
      </c>
      <c r="L18">
        <v>0</v>
      </c>
      <c r="M18">
        <v>3</v>
      </c>
      <c r="N18">
        <v>1</v>
      </c>
      <c r="O18">
        <v>6</v>
      </c>
      <c r="P18">
        <v>0</v>
      </c>
      <c r="Q18">
        <v>17</v>
      </c>
      <c r="R18">
        <v>2</v>
      </c>
      <c r="S18">
        <v>2</v>
      </c>
      <c r="T18" t="s">
        <v>234</v>
      </c>
      <c r="U18" s="15" t="s">
        <v>256</v>
      </c>
      <c r="V18">
        <v>2</v>
      </c>
      <c r="W18" s="18" t="s">
        <v>257</v>
      </c>
    </row>
    <row r="19" spans="1:23" ht="30">
      <c r="A19" t="s">
        <v>37</v>
      </c>
      <c r="B19" s="6" t="s">
        <v>80</v>
      </c>
      <c r="C19" s="6" t="s">
        <v>103</v>
      </c>
      <c r="D19" s="6" t="s">
        <v>130</v>
      </c>
      <c r="E19" s="6" t="s">
        <v>150</v>
      </c>
      <c r="F19" s="4">
        <f>667000+667000</f>
        <v>1334000</v>
      </c>
      <c r="G19">
        <v>153.55</v>
      </c>
      <c r="H19" s="24">
        <v>2</v>
      </c>
      <c r="I19">
        <v>7</v>
      </c>
      <c r="J19">
        <v>0</v>
      </c>
      <c r="K19">
        <v>0</v>
      </c>
      <c r="L19">
        <v>0</v>
      </c>
      <c r="M19">
        <v>2</v>
      </c>
      <c r="N19">
        <v>0</v>
      </c>
      <c r="O19">
        <v>0</v>
      </c>
      <c r="P19">
        <v>1</v>
      </c>
      <c r="Q19">
        <v>6</v>
      </c>
      <c r="R19">
        <v>2</v>
      </c>
      <c r="S19">
        <v>5</v>
      </c>
      <c r="T19" s="6" t="s">
        <v>204</v>
      </c>
      <c r="U19">
        <v>0</v>
      </c>
      <c r="V19" s="6" t="s">
        <v>194</v>
      </c>
      <c r="W19" s="18" t="s">
        <v>225</v>
      </c>
    </row>
    <row r="20" spans="1:23" ht="15">
      <c r="A20" t="s">
        <v>38</v>
      </c>
      <c r="B20" s="6" t="s">
        <v>81</v>
      </c>
      <c r="C20" s="6" t="s">
        <v>69</v>
      </c>
      <c r="D20" s="6" t="s">
        <v>133</v>
      </c>
      <c r="E20" s="6" t="s">
        <v>151</v>
      </c>
      <c r="F20" s="4">
        <v>0</v>
      </c>
      <c r="G20" s="8">
        <v>1161.68</v>
      </c>
      <c r="H20" s="24">
        <v>7</v>
      </c>
      <c r="I20">
        <v>5</v>
      </c>
      <c r="J20">
        <v>0</v>
      </c>
      <c r="K20">
        <v>1</v>
      </c>
      <c r="L20">
        <v>0</v>
      </c>
      <c r="M20">
        <v>0</v>
      </c>
      <c r="N20" s="15" t="s">
        <v>188</v>
      </c>
      <c r="O20">
        <v>3</v>
      </c>
      <c r="P20">
        <v>0</v>
      </c>
      <c r="Q20">
        <v>4</v>
      </c>
      <c r="R20">
        <v>2</v>
      </c>
      <c r="S20">
        <v>1</v>
      </c>
      <c r="T20" s="15" t="s">
        <v>189</v>
      </c>
      <c r="U20">
        <v>0</v>
      </c>
      <c r="V20" s="6" t="s">
        <v>194</v>
      </c>
      <c r="W20" s="8" t="s">
        <v>200</v>
      </c>
    </row>
    <row r="21" spans="1:23" ht="15">
      <c r="A21" s="8" t="s">
        <v>39</v>
      </c>
      <c r="B21" s="6" t="s">
        <v>82</v>
      </c>
      <c r="C21" s="6" t="s">
        <v>112</v>
      </c>
      <c r="D21" s="6" t="s">
        <v>134</v>
      </c>
      <c r="E21" s="6" t="s">
        <v>69</v>
      </c>
      <c r="F21" s="4">
        <f>854152+1003000</f>
        <v>1857152</v>
      </c>
      <c r="G21" s="8">
        <v>218.24</v>
      </c>
      <c r="H21" s="25">
        <v>15</v>
      </c>
      <c r="I21" s="15">
        <v>1</v>
      </c>
      <c r="J21">
        <v>0</v>
      </c>
      <c r="K21">
        <v>0</v>
      </c>
      <c r="L21">
        <v>0</v>
      </c>
      <c r="M21">
        <v>0</v>
      </c>
      <c r="N21">
        <v>2</v>
      </c>
      <c r="O21">
        <v>1</v>
      </c>
      <c r="P21">
        <v>0</v>
      </c>
      <c r="Q21">
        <v>5</v>
      </c>
      <c r="R21">
        <v>0</v>
      </c>
      <c r="S21">
        <v>14</v>
      </c>
      <c r="T21" s="15" t="s">
        <v>235</v>
      </c>
      <c r="U21">
        <v>0</v>
      </c>
      <c r="V21">
        <v>0</v>
      </c>
      <c r="W21" s="8"/>
    </row>
    <row r="22" spans="1:23" ht="90">
      <c r="A22" s="8" t="s">
        <v>40</v>
      </c>
      <c r="B22" s="6" t="s">
        <v>83</v>
      </c>
      <c r="C22" s="6" t="s">
        <v>103</v>
      </c>
      <c r="D22" s="6" t="s">
        <v>135</v>
      </c>
      <c r="E22" s="6" t="s">
        <v>127</v>
      </c>
      <c r="F22" s="4">
        <f>675000+1172000</f>
        <v>1847000</v>
      </c>
      <c r="G22">
        <v>544.61</v>
      </c>
      <c r="H22" s="24">
        <v>21</v>
      </c>
      <c r="I22">
        <v>7</v>
      </c>
      <c r="J22">
        <v>0</v>
      </c>
      <c r="K22">
        <v>1</v>
      </c>
      <c r="L22">
        <v>0</v>
      </c>
      <c r="M22">
        <v>1</v>
      </c>
      <c r="N22">
        <v>2</v>
      </c>
      <c r="O22">
        <v>37</v>
      </c>
      <c r="P22">
        <v>0</v>
      </c>
      <c r="Q22">
        <v>19</v>
      </c>
      <c r="R22">
        <v>4</v>
      </c>
      <c r="S22">
        <v>6</v>
      </c>
      <c r="T22" s="6" t="s">
        <v>206</v>
      </c>
      <c r="U22" s="15" t="s">
        <v>199</v>
      </c>
      <c r="V22" s="6" t="s">
        <v>242</v>
      </c>
      <c r="W22" s="18" t="s">
        <v>231</v>
      </c>
    </row>
    <row r="23" spans="1:23" ht="30">
      <c r="A23" t="s">
        <v>41</v>
      </c>
      <c r="B23" s="6" t="s">
        <v>84</v>
      </c>
      <c r="C23" s="6" t="s">
        <v>113</v>
      </c>
      <c r="D23" s="6" t="s">
        <v>125</v>
      </c>
      <c r="E23" s="6" t="s">
        <v>152</v>
      </c>
      <c r="F23" s="4">
        <f>206000+289000</f>
        <v>495000</v>
      </c>
      <c r="G23">
        <v>304.26</v>
      </c>
      <c r="H23" s="24">
        <v>13</v>
      </c>
      <c r="I23">
        <v>19</v>
      </c>
      <c r="J23">
        <v>3</v>
      </c>
      <c r="K23">
        <v>86</v>
      </c>
      <c r="L23">
        <v>0</v>
      </c>
      <c r="M23">
        <v>0</v>
      </c>
      <c r="N23">
        <v>2</v>
      </c>
      <c r="O23">
        <v>2</v>
      </c>
      <c r="P23">
        <v>0</v>
      </c>
      <c r="Q23">
        <v>7</v>
      </c>
      <c r="R23">
        <v>0</v>
      </c>
      <c r="S23">
        <v>6</v>
      </c>
      <c r="T23" s="15" t="s">
        <v>179</v>
      </c>
      <c r="U23" s="15"/>
      <c r="V23" s="15" t="s">
        <v>212</v>
      </c>
      <c r="W23" s="18" t="s">
        <v>221</v>
      </c>
    </row>
    <row r="24" spans="1:23" ht="30">
      <c r="A24" t="s">
        <v>42</v>
      </c>
      <c r="B24" s="6" t="s">
        <v>185</v>
      </c>
      <c r="C24" s="6" t="s">
        <v>186</v>
      </c>
      <c r="D24" s="6" t="s">
        <v>136</v>
      </c>
      <c r="E24" s="6" t="s">
        <v>134</v>
      </c>
      <c r="F24" s="4">
        <f>4148500+4660000</f>
        <v>8808500</v>
      </c>
      <c r="G24" s="8">
        <v>515.91</v>
      </c>
      <c r="H24" s="24">
        <v>12</v>
      </c>
      <c r="I24">
        <v>19</v>
      </c>
      <c r="J24">
        <v>2</v>
      </c>
      <c r="K24">
        <v>5</v>
      </c>
      <c r="L24">
        <v>0</v>
      </c>
      <c r="M24">
        <v>4</v>
      </c>
      <c r="N24">
        <v>1</v>
      </c>
      <c r="O24">
        <v>6</v>
      </c>
      <c r="P24">
        <v>0</v>
      </c>
      <c r="Q24">
        <v>5</v>
      </c>
      <c r="R24">
        <v>0</v>
      </c>
      <c r="S24">
        <v>4</v>
      </c>
      <c r="T24" s="15" t="s">
        <v>248</v>
      </c>
      <c r="U24">
        <v>0</v>
      </c>
      <c r="V24" s="6" t="s">
        <v>243</v>
      </c>
      <c r="W24" s="18" t="s">
        <v>227</v>
      </c>
    </row>
    <row r="25" spans="1:23" ht="75">
      <c r="A25" s="8" t="s">
        <v>43</v>
      </c>
      <c r="B25" s="6" t="s">
        <v>213</v>
      </c>
      <c r="C25" s="6" t="s">
        <v>214</v>
      </c>
      <c r="D25" s="6" t="s">
        <v>69</v>
      </c>
      <c r="E25" s="6" t="s">
        <v>69</v>
      </c>
      <c r="F25" s="4">
        <f>22232779+19151900</f>
        <v>41384679</v>
      </c>
      <c r="G25" s="17" t="s">
        <v>219</v>
      </c>
      <c r="H25" s="24">
        <v>8</v>
      </c>
      <c r="I25">
        <v>3</v>
      </c>
      <c r="J25">
        <v>0</v>
      </c>
      <c r="K25">
        <v>1</v>
      </c>
      <c r="L25">
        <v>1</v>
      </c>
      <c r="M25">
        <v>5</v>
      </c>
      <c r="N25">
        <v>4</v>
      </c>
      <c r="O25">
        <v>11</v>
      </c>
      <c r="P25">
        <v>1</v>
      </c>
      <c r="Q25">
        <v>22</v>
      </c>
      <c r="R25">
        <v>0</v>
      </c>
      <c r="S25">
        <v>0</v>
      </c>
      <c r="T25" s="15" t="s">
        <v>190</v>
      </c>
      <c r="U25" s="15" t="s">
        <v>173</v>
      </c>
      <c r="V25" s="15" t="s">
        <v>174</v>
      </c>
      <c r="W25" s="18" t="s">
        <v>251</v>
      </c>
    </row>
    <row r="26" spans="1:23" ht="30">
      <c r="A26" s="14" t="s">
        <v>254</v>
      </c>
      <c r="B26" s="6" t="s">
        <v>69</v>
      </c>
      <c r="C26" s="6" t="s">
        <v>69</v>
      </c>
      <c r="D26" s="6" t="s">
        <v>69</v>
      </c>
      <c r="E26" s="6" t="s">
        <v>69</v>
      </c>
      <c r="F26" s="4">
        <f>83768+1030000</f>
        <v>1113768</v>
      </c>
      <c r="G26">
        <v>0</v>
      </c>
      <c r="H26" s="24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s="8"/>
    </row>
    <row r="27" spans="1:23" ht="30">
      <c r="A27" s="8" t="s">
        <v>44</v>
      </c>
      <c r="B27" s="6" t="s">
        <v>85</v>
      </c>
      <c r="C27" s="6" t="s">
        <v>69</v>
      </c>
      <c r="D27" s="6" t="s">
        <v>69</v>
      </c>
      <c r="E27" s="6" t="s">
        <v>125</v>
      </c>
      <c r="F27" s="4">
        <v>0</v>
      </c>
      <c r="G27">
        <v>61.94</v>
      </c>
      <c r="H27" s="24">
        <v>1</v>
      </c>
      <c r="I27">
        <v>3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</v>
      </c>
      <c r="T27" s="15" t="s">
        <v>190</v>
      </c>
      <c r="U27">
        <v>0</v>
      </c>
      <c r="V27" s="15" t="s">
        <v>201</v>
      </c>
      <c r="W27" s="18" t="s">
        <v>220</v>
      </c>
    </row>
    <row r="28" spans="1:23" ht="30">
      <c r="A28" s="8" t="s">
        <v>45</v>
      </c>
      <c r="B28" s="6" t="s">
        <v>86</v>
      </c>
      <c r="C28" s="6" t="s">
        <v>114</v>
      </c>
      <c r="D28" s="6" t="s">
        <v>137</v>
      </c>
      <c r="E28" s="6" t="s">
        <v>153</v>
      </c>
      <c r="F28" s="4">
        <f>2001000+1787000</f>
        <v>3788000</v>
      </c>
      <c r="G28">
        <v>95.54</v>
      </c>
      <c r="H28" s="24">
        <v>6</v>
      </c>
      <c r="I28">
        <v>15</v>
      </c>
      <c r="J28">
        <v>0</v>
      </c>
      <c r="K28">
        <v>0</v>
      </c>
      <c r="L28">
        <v>0</v>
      </c>
      <c r="M28">
        <v>2</v>
      </c>
      <c r="N28">
        <v>3</v>
      </c>
      <c r="O28">
        <v>2</v>
      </c>
      <c r="P28">
        <v>0</v>
      </c>
      <c r="Q28">
        <v>49</v>
      </c>
      <c r="R28">
        <v>1</v>
      </c>
      <c r="S28">
        <v>13</v>
      </c>
      <c r="T28" s="15" t="s">
        <v>189</v>
      </c>
      <c r="U28" t="s">
        <v>192</v>
      </c>
      <c r="V28" t="s">
        <v>212</v>
      </c>
      <c r="W28" s="18" t="s">
        <v>255</v>
      </c>
    </row>
    <row r="29" spans="1:23" ht="15">
      <c r="A29" s="8" t="s">
        <v>46</v>
      </c>
      <c r="B29" s="6" t="s">
        <v>87</v>
      </c>
      <c r="C29" s="6" t="s">
        <v>115</v>
      </c>
      <c r="D29" s="6" t="s">
        <v>128</v>
      </c>
      <c r="E29" s="6" t="s">
        <v>132</v>
      </c>
      <c r="F29" s="4">
        <v>0</v>
      </c>
      <c r="G29">
        <v>27.75</v>
      </c>
      <c r="H29" s="24">
        <v>5</v>
      </c>
      <c r="I29">
        <v>22</v>
      </c>
      <c r="J29">
        <v>1</v>
      </c>
      <c r="K29">
        <v>1</v>
      </c>
      <c r="L29">
        <v>0</v>
      </c>
      <c r="M29">
        <v>3</v>
      </c>
      <c r="N29">
        <v>1</v>
      </c>
      <c r="O29">
        <v>0</v>
      </c>
      <c r="P29">
        <v>1</v>
      </c>
      <c r="Q29">
        <v>7</v>
      </c>
      <c r="R29">
        <v>0</v>
      </c>
      <c r="S29">
        <v>8</v>
      </c>
      <c r="T29">
        <v>0</v>
      </c>
      <c r="U29" s="15" t="s">
        <v>173</v>
      </c>
      <c r="V29">
        <v>0</v>
      </c>
      <c r="W29" s="8" t="s">
        <v>203</v>
      </c>
    </row>
    <row r="30" spans="1:23" ht="15">
      <c r="A30" s="8" t="s">
        <v>47</v>
      </c>
      <c r="B30" s="6" t="s">
        <v>88</v>
      </c>
      <c r="C30" s="6" t="s">
        <v>69</v>
      </c>
      <c r="D30" s="6" t="s">
        <v>125</v>
      </c>
      <c r="E30" s="6" t="s">
        <v>154</v>
      </c>
      <c r="F30" s="4">
        <v>0</v>
      </c>
      <c r="G30">
        <v>64.73</v>
      </c>
      <c r="H30" s="24">
        <v>19</v>
      </c>
      <c r="I30">
        <v>3</v>
      </c>
      <c r="J30">
        <v>0</v>
      </c>
      <c r="K30">
        <v>0</v>
      </c>
      <c r="L30">
        <v>0</v>
      </c>
      <c r="M30">
        <v>0</v>
      </c>
      <c r="N30">
        <v>0</v>
      </c>
      <c r="O30">
        <v>18</v>
      </c>
      <c r="P30">
        <v>0</v>
      </c>
      <c r="Q30">
        <v>0</v>
      </c>
      <c r="R30">
        <v>0</v>
      </c>
      <c r="S30">
        <v>2</v>
      </c>
      <c r="T30">
        <v>0</v>
      </c>
      <c r="U30">
        <v>0</v>
      </c>
      <c r="V30" s="15">
        <v>0</v>
      </c>
      <c r="W30" s="8"/>
    </row>
    <row r="31" spans="1:23" ht="15">
      <c r="A31" s="8" t="s">
        <v>48</v>
      </c>
      <c r="B31" s="6" t="s">
        <v>89</v>
      </c>
      <c r="C31" s="6" t="s">
        <v>69</v>
      </c>
      <c r="D31" s="6" t="s">
        <v>69</v>
      </c>
      <c r="E31" s="6" t="s">
        <v>133</v>
      </c>
      <c r="F31" s="4">
        <v>0</v>
      </c>
      <c r="G31">
        <v>0</v>
      </c>
      <c r="H31" s="24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s="8"/>
    </row>
    <row r="32" spans="1:23" ht="15">
      <c r="A32" t="s">
        <v>49</v>
      </c>
      <c r="B32" s="6" t="s">
        <v>166</v>
      </c>
      <c r="C32" s="6" t="s">
        <v>167</v>
      </c>
      <c r="D32" s="6" t="s">
        <v>138</v>
      </c>
      <c r="E32" s="6" t="s">
        <v>138</v>
      </c>
      <c r="F32" s="4">
        <f>226000+256500</f>
        <v>482500</v>
      </c>
      <c r="G32">
        <v>143.4</v>
      </c>
      <c r="H32" s="24">
        <v>7</v>
      </c>
      <c r="I32">
        <v>1</v>
      </c>
      <c r="J32">
        <v>0</v>
      </c>
      <c r="K32">
        <v>1</v>
      </c>
      <c r="L32">
        <v>0</v>
      </c>
      <c r="M32">
        <v>1</v>
      </c>
      <c r="N32">
        <v>0</v>
      </c>
      <c r="O32">
        <v>0</v>
      </c>
      <c r="P32">
        <v>0</v>
      </c>
      <c r="Q32">
        <v>2</v>
      </c>
      <c r="R32">
        <v>0</v>
      </c>
      <c r="S32">
        <v>2</v>
      </c>
      <c r="T32" s="15" t="s">
        <v>233</v>
      </c>
      <c r="U32">
        <v>1</v>
      </c>
      <c r="V32">
        <v>0</v>
      </c>
      <c r="W32" s="8"/>
    </row>
    <row r="33" spans="1:23" ht="30">
      <c r="A33" t="s">
        <v>50</v>
      </c>
      <c r="B33" s="6" t="s">
        <v>90</v>
      </c>
      <c r="C33" s="6" t="s">
        <v>116</v>
      </c>
      <c r="D33" s="6" t="s">
        <v>69</v>
      </c>
      <c r="E33" s="6" t="s">
        <v>155</v>
      </c>
      <c r="F33" s="4">
        <f>352631+193000</f>
        <v>545631</v>
      </c>
      <c r="G33" s="8">
        <v>175.35</v>
      </c>
      <c r="H33" s="24">
        <v>0</v>
      </c>
      <c r="I33">
        <v>2</v>
      </c>
      <c r="J33">
        <v>1</v>
      </c>
      <c r="K33">
        <v>2</v>
      </c>
      <c r="L33">
        <v>0</v>
      </c>
      <c r="M33" s="15" t="s">
        <v>183</v>
      </c>
      <c r="N33" s="15" t="s">
        <v>184</v>
      </c>
      <c r="O33">
        <v>0</v>
      </c>
      <c r="P33">
        <v>0</v>
      </c>
      <c r="Q33">
        <v>6</v>
      </c>
      <c r="R33">
        <v>1</v>
      </c>
      <c r="S33">
        <v>3</v>
      </c>
      <c r="T33" s="15" t="s">
        <v>190</v>
      </c>
      <c r="U33">
        <v>0</v>
      </c>
      <c r="V33" s="16" t="s">
        <v>192</v>
      </c>
      <c r="W33" s="14" t="s">
        <v>218</v>
      </c>
    </row>
    <row r="34" spans="1:23" ht="15">
      <c r="A34" t="s">
        <v>51</v>
      </c>
      <c r="B34" s="6" t="s">
        <v>91</v>
      </c>
      <c r="C34" s="6" t="s">
        <v>69</v>
      </c>
      <c r="D34" s="6" t="s">
        <v>69</v>
      </c>
      <c r="E34" s="6" t="s">
        <v>180</v>
      </c>
      <c r="F34" s="4">
        <v>0</v>
      </c>
      <c r="G34">
        <v>27.75</v>
      </c>
      <c r="H34" s="24">
        <v>1</v>
      </c>
      <c r="I34">
        <v>12</v>
      </c>
      <c r="J34">
        <v>3</v>
      </c>
      <c r="K34">
        <v>0</v>
      </c>
      <c r="L34">
        <v>0</v>
      </c>
      <c r="M34">
        <v>0</v>
      </c>
      <c r="N34">
        <v>1</v>
      </c>
      <c r="O34">
        <v>0</v>
      </c>
      <c r="P34">
        <v>0</v>
      </c>
      <c r="Q34">
        <v>4</v>
      </c>
      <c r="R34">
        <v>0</v>
      </c>
      <c r="S34">
        <v>3</v>
      </c>
      <c r="T34" s="15" t="s">
        <v>189</v>
      </c>
      <c r="U34">
        <v>0</v>
      </c>
      <c r="V34" s="15" t="s">
        <v>181</v>
      </c>
      <c r="W34" s="8"/>
    </row>
    <row r="35" spans="1:23" ht="15">
      <c r="A35" s="8" t="s">
        <v>52</v>
      </c>
      <c r="B35" s="6" t="s">
        <v>92</v>
      </c>
      <c r="C35" s="6" t="s">
        <v>69</v>
      </c>
      <c r="D35" s="6" t="s">
        <v>69</v>
      </c>
      <c r="E35" s="6" t="s">
        <v>156</v>
      </c>
      <c r="F35" s="4">
        <v>0</v>
      </c>
      <c r="G35" s="8">
        <v>258.39</v>
      </c>
      <c r="H35" s="24">
        <v>5</v>
      </c>
      <c r="I35">
        <v>7</v>
      </c>
      <c r="J35">
        <v>0</v>
      </c>
      <c r="K35">
        <v>0</v>
      </c>
      <c r="L35">
        <v>0</v>
      </c>
      <c r="M35">
        <v>0</v>
      </c>
      <c r="N35">
        <v>0</v>
      </c>
      <c r="O35">
        <v>6</v>
      </c>
      <c r="P35">
        <v>1</v>
      </c>
      <c r="Q35">
        <v>7</v>
      </c>
      <c r="R35">
        <v>1</v>
      </c>
      <c r="S35">
        <v>2</v>
      </c>
      <c r="T35" s="15" t="s">
        <v>182</v>
      </c>
      <c r="U35">
        <v>0</v>
      </c>
      <c r="V35" s="15" t="s">
        <v>199</v>
      </c>
      <c r="W35" s="8" t="s">
        <v>208</v>
      </c>
    </row>
    <row r="36" spans="1:23" ht="135">
      <c r="A36" s="8" t="s">
        <v>53</v>
      </c>
      <c r="B36" s="6" t="s">
        <v>93</v>
      </c>
      <c r="C36" s="6" t="s">
        <v>117</v>
      </c>
      <c r="D36" s="6" t="s">
        <v>139</v>
      </c>
      <c r="E36" s="6" t="s">
        <v>157</v>
      </c>
      <c r="F36" s="4">
        <f>409000+409000</f>
        <v>818000</v>
      </c>
      <c r="G36" s="8">
        <v>932.08</v>
      </c>
      <c r="H36" s="25">
        <v>9</v>
      </c>
      <c r="I36" s="15">
        <v>28</v>
      </c>
      <c r="J36">
        <v>3</v>
      </c>
      <c r="K36">
        <v>1</v>
      </c>
      <c r="L36">
        <v>0</v>
      </c>
      <c r="M36">
        <v>1</v>
      </c>
      <c r="N36">
        <v>2</v>
      </c>
      <c r="O36">
        <v>38</v>
      </c>
      <c r="P36">
        <v>1</v>
      </c>
      <c r="Q36">
        <v>21</v>
      </c>
      <c r="R36">
        <v>0</v>
      </c>
      <c r="S36">
        <v>4</v>
      </c>
      <c r="T36" s="15" t="s">
        <v>171</v>
      </c>
      <c r="U36">
        <v>0</v>
      </c>
      <c r="V36" s="6" t="s">
        <v>244</v>
      </c>
      <c r="W36" s="18" t="s">
        <v>232</v>
      </c>
    </row>
    <row r="37" spans="1:23" ht="30">
      <c r="A37" t="s">
        <v>54</v>
      </c>
      <c r="B37" s="6" t="s">
        <v>94</v>
      </c>
      <c r="C37" s="6" t="s">
        <v>69</v>
      </c>
      <c r="D37" s="6" t="s">
        <v>69</v>
      </c>
      <c r="E37" s="6" t="s">
        <v>132</v>
      </c>
      <c r="F37" s="4">
        <v>0</v>
      </c>
      <c r="G37">
        <v>9.55</v>
      </c>
      <c r="H37" s="24">
        <v>1</v>
      </c>
      <c r="I37">
        <v>2</v>
      </c>
      <c r="J37">
        <v>1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5</v>
      </c>
      <c r="T37" s="15" t="s">
        <v>189</v>
      </c>
      <c r="U37">
        <v>0</v>
      </c>
      <c r="V37" s="6" t="s">
        <v>245</v>
      </c>
      <c r="W37" s="18" t="s">
        <v>229</v>
      </c>
    </row>
    <row r="38" spans="1:23" ht="15">
      <c r="A38" t="s">
        <v>253</v>
      </c>
      <c r="B38" s="6" t="s">
        <v>95</v>
      </c>
      <c r="C38" s="6" t="s">
        <v>69</v>
      </c>
      <c r="D38" s="6" t="s">
        <v>140</v>
      </c>
      <c r="E38" s="6" t="s">
        <v>158</v>
      </c>
      <c r="F38" s="4">
        <v>0</v>
      </c>
      <c r="G38">
        <v>109.56</v>
      </c>
      <c r="H38" s="24">
        <v>0</v>
      </c>
      <c r="I38">
        <v>5</v>
      </c>
      <c r="J38">
        <v>0</v>
      </c>
      <c r="K38">
        <v>1</v>
      </c>
      <c r="L38">
        <v>0</v>
      </c>
      <c r="M38">
        <v>0</v>
      </c>
      <c r="N38">
        <v>0</v>
      </c>
      <c r="O38">
        <v>1</v>
      </c>
      <c r="P38">
        <v>0</v>
      </c>
      <c r="Q38">
        <v>9</v>
      </c>
      <c r="R38">
        <v>1</v>
      </c>
      <c r="S38">
        <v>1</v>
      </c>
      <c r="T38">
        <v>0</v>
      </c>
      <c r="U38">
        <v>0</v>
      </c>
      <c r="V38">
        <v>0</v>
      </c>
      <c r="W38" s="8"/>
    </row>
    <row r="39" spans="1:23" ht="15">
      <c r="A39" t="s">
        <v>55</v>
      </c>
      <c r="B39" s="6" t="s">
        <v>89</v>
      </c>
      <c r="C39" s="6" t="s">
        <v>69</v>
      </c>
      <c r="D39" s="6" t="s">
        <v>69</v>
      </c>
      <c r="E39" s="6" t="s">
        <v>159</v>
      </c>
      <c r="F39" s="4">
        <v>815539</v>
      </c>
      <c r="G39">
        <v>138.89</v>
      </c>
      <c r="H39" s="24">
        <v>6</v>
      </c>
      <c r="I39">
        <v>8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1</v>
      </c>
      <c r="S39">
        <v>1</v>
      </c>
      <c r="T39">
        <v>0</v>
      </c>
      <c r="U39">
        <v>0</v>
      </c>
      <c r="V39">
        <v>0</v>
      </c>
      <c r="W39" s="8"/>
    </row>
    <row r="40" spans="1:23" ht="15">
      <c r="A40" t="s">
        <v>56</v>
      </c>
      <c r="B40" s="6" t="s">
        <v>96</v>
      </c>
      <c r="C40" s="6" t="s">
        <v>69</v>
      </c>
      <c r="D40" s="6" t="s">
        <v>124</v>
      </c>
      <c r="E40" s="6" t="s">
        <v>69</v>
      </c>
      <c r="F40" s="4">
        <f>188000</f>
        <v>188000</v>
      </c>
      <c r="G40">
        <v>66.18</v>
      </c>
      <c r="H40" s="26">
        <v>0</v>
      </c>
      <c r="I40" s="9">
        <v>3</v>
      </c>
      <c r="J40" s="9">
        <v>1</v>
      </c>
      <c r="K40" s="9">
        <v>0</v>
      </c>
      <c r="L40" s="9">
        <v>0</v>
      </c>
      <c r="M40">
        <v>1</v>
      </c>
      <c r="N40">
        <v>0</v>
      </c>
      <c r="O40" s="9">
        <v>0</v>
      </c>
      <c r="P40" s="9">
        <v>0</v>
      </c>
      <c r="Q40" s="9">
        <v>5</v>
      </c>
      <c r="R40" s="9">
        <v>0</v>
      </c>
      <c r="S40">
        <v>6</v>
      </c>
      <c r="T40" s="19" t="s">
        <v>205</v>
      </c>
      <c r="U40" s="9">
        <v>0</v>
      </c>
      <c r="V40" s="30" t="s">
        <v>192</v>
      </c>
      <c r="W40" s="8" t="s">
        <v>228</v>
      </c>
    </row>
    <row r="41" spans="1:23" ht="30">
      <c r="A41" t="s">
        <v>57</v>
      </c>
      <c r="B41" s="6" t="s">
        <v>97</v>
      </c>
      <c r="C41" s="6" t="s">
        <v>118</v>
      </c>
      <c r="D41" s="6" t="s">
        <v>126</v>
      </c>
      <c r="E41" s="6" t="s">
        <v>160</v>
      </c>
      <c r="F41" s="4">
        <v>0</v>
      </c>
      <c r="G41">
        <v>59.75</v>
      </c>
      <c r="H41" s="24">
        <v>5</v>
      </c>
      <c r="I41">
        <v>16</v>
      </c>
      <c r="M41">
        <v>0</v>
      </c>
      <c r="N41">
        <v>0</v>
      </c>
      <c r="Q41">
        <v>24</v>
      </c>
      <c r="R41">
        <v>5</v>
      </c>
      <c r="S41">
        <v>19</v>
      </c>
      <c r="T41" s="6" t="s">
        <v>187</v>
      </c>
      <c r="U41">
        <v>0</v>
      </c>
      <c r="V41" s="6" t="s">
        <v>224</v>
      </c>
      <c r="W41" s="18" t="s">
        <v>207</v>
      </c>
    </row>
    <row r="42" spans="1:23" ht="15">
      <c r="A42" s="8" t="s">
        <v>58</v>
      </c>
      <c r="B42" s="6" t="s">
        <v>98</v>
      </c>
      <c r="C42" s="6" t="s">
        <v>109</v>
      </c>
      <c r="D42" s="6" t="s">
        <v>69</v>
      </c>
      <c r="E42" s="6" t="s">
        <v>161</v>
      </c>
      <c r="F42" s="4">
        <f>1086000+1086000</f>
        <v>2172000</v>
      </c>
      <c r="G42">
        <v>21.88</v>
      </c>
      <c r="H42" s="24">
        <v>2</v>
      </c>
      <c r="I42">
        <v>2</v>
      </c>
      <c r="J42">
        <v>0</v>
      </c>
      <c r="K42">
        <v>0</v>
      </c>
      <c r="L42">
        <v>0</v>
      </c>
      <c r="M42">
        <v>1</v>
      </c>
      <c r="N42">
        <v>0</v>
      </c>
      <c r="O42">
        <v>2</v>
      </c>
      <c r="P42">
        <v>0</v>
      </c>
      <c r="Q42">
        <v>0</v>
      </c>
      <c r="R42">
        <v>1</v>
      </c>
      <c r="S42">
        <v>0</v>
      </c>
      <c r="T42" s="15" t="s">
        <v>239</v>
      </c>
      <c r="U42">
        <v>0</v>
      </c>
      <c r="V42" s="6" t="s">
        <v>209</v>
      </c>
      <c r="W42" s="8"/>
    </row>
    <row r="43" spans="1:23" ht="15">
      <c r="A43" t="s">
        <v>59</v>
      </c>
      <c r="B43" s="6" t="s">
        <v>99</v>
      </c>
      <c r="C43" s="6" t="s">
        <v>102</v>
      </c>
      <c r="D43" s="6" t="s">
        <v>132</v>
      </c>
      <c r="E43" s="6" t="s">
        <v>141</v>
      </c>
      <c r="F43" s="4">
        <f>1235220+1999000</f>
        <v>3234220</v>
      </c>
      <c r="G43" s="8">
        <v>1288.64</v>
      </c>
      <c r="H43" s="24">
        <v>20</v>
      </c>
      <c r="I43">
        <v>13</v>
      </c>
      <c r="J43">
        <v>1</v>
      </c>
      <c r="K43">
        <v>0</v>
      </c>
      <c r="L43">
        <v>0</v>
      </c>
      <c r="M43">
        <v>2</v>
      </c>
      <c r="N43">
        <v>2</v>
      </c>
      <c r="O43">
        <v>0</v>
      </c>
      <c r="P43">
        <v>0</v>
      </c>
      <c r="Q43">
        <v>13</v>
      </c>
      <c r="R43">
        <v>0</v>
      </c>
      <c r="S43">
        <v>0</v>
      </c>
      <c r="T43" s="6" t="s">
        <v>204</v>
      </c>
      <c r="U43">
        <v>0</v>
      </c>
      <c r="V43">
        <v>0</v>
      </c>
      <c r="W43" s="8"/>
    </row>
    <row r="44" spans="1:137" ht="15">
      <c r="A44" t="s">
        <v>60</v>
      </c>
      <c r="B44" s="6" t="s">
        <v>175</v>
      </c>
      <c r="C44" s="6" t="s">
        <v>119</v>
      </c>
      <c r="D44" s="6" t="s">
        <v>176</v>
      </c>
      <c r="E44" s="6" t="s">
        <v>162</v>
      </c>
      <c r="F44" s="4">
        <v>0</v>
      </c>
      <c r="G44">
        <v>9.08</v>
      </c>
      <c r="H44" s="24">
        <v>1</v>
      </c>
      <c r="I44">
        <v>5</v>
      </c>
      <c r="J44" t="s">
        <v>177</v>
      </c>
      <c r="K44" t="s">
        <v>178</v>
      </c>
      <c r="L44">
        <v>0</v>
      </c>
      <c r="M44">
        <v>1</v>
      </c>
      <c r="N44">
        <v>3</v>
      </c>
      <c r="O44">
        <v>1</v>
      </c>
      <c r="P44">
        <v>1</v>
      </c>
      <c r="Q44">
        <v>15</v>
      </c>
      <c r="R44">
        <v>5</v>
      </c>
      <c r="S44">
        <v>9</v>
      </c>
      <c r="T44" s="15" t="s">
        <v>179</v>
      </c>
      <c r="U44">
        <v>0</v>
      </c>
      <c r="V44" s="15" t="s">
        <v>192</v>
      </c>
      <c r="W44" s="8" t="s">
        <v>193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</row>
    <row r="45" spans="1:137" ht="15">
      <c r="A45" s="8" t="s">
        <v>61</v>
      </c>
      <c r="B45" s="6" t="s">
        <v>100</v>
      </c>
      <c r="C45" s="6" t="s">
        <v>120</v>
      </c>
      <c r="D45" s="6" t="s">
        <v>141</v>
      </c>
      <c r="E45" s="6" t="s">
        <v>124</v>
      </c>
      <c r="F45" s="4">
        <f>8536355+10289000</f>
        <v>18825355</v>
      </c>
      <c r="G45">
        <v>270.04</v>
      </c>
      <c r="H45" s="24">
        <v>14</v>
      </c>
      <c r="I45">
        <v>4</v>
      </c>
      <c r="J45">
        <v>0</v>
      </c>
      <c r="K45">
        <v>2</v>
      </c>
      <c r="L45">
        <v>0</v>
      </c>
      <c r="M45">
        <v>4</v>
      </c>
      <c r="N45">
        <v>2</v>
      </c>
      <c r="O45">
        <v>21</v>
      </c>
      <c r="P45">
        <v>4</v>
      </c>
      <c r="Q45">
        <v>6</v>
      </c>
      <c r="R45">
        <v>2</v>
      </c>
      <c r="S45">
        <v>1</v>
      </c>
      <c r="T45">
        <v>0</v>
      </c>
      <c r="U45">
        <v>0</v>
      </c>
      <c r="V45">
        <v>0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</row>
    <row r="46" spans="1:137" s="3" customFormat="1" ht="15">
      <c r="A46" t="s">
        <v>168</v>
      </c>
      <c r="B46" s="8">
        <v>0</v>
      </c>
      <c r="C46" s="8">
        <v>0</v>
      </c>
      <c r="D46" s="8">
        <v>0</v>
      </c>
      <c r="E46" s="8">
        <v>0</v>
      </c>
      <c r="F46" s="11">
        <f>5341047+4923400</f>
        <v>10264447</v>
      </c>
      <c r="G46" s="8">
        <v>453.21</v>
      </c>
      <c r="H46" s="27">
        <v>0</v>
      </c>
      <c r="I46" s="8">
        <v>0</v>
      </c>
      <c r="J46" s="8">
        <v>0</v>
      </c>
      <c r="K46" s="8">
        <v>0</v>
      </c>
      <c r="L46" s="8">
        <v>0</v>
      </c>
      <c r="M46" s="8">
        <v>5</v>
      </c>
      <c r="N46" s="8">
        <v>1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</row>
    <row r="47" spans="1:137" ht="30">
      <c r="A47" t="s">
        <v>62</v>
      </c>
      <c r="B47" s="6" t="s">
        <v>67</v>
      </c>
      <c r="C47" s="6" t="s">
        <v>121</v>
      </c>
      <c r="D47" s="6" t="s">
        <v>132</v>
      </c>
      <c r="E47" s="6" t="s">
        <v>163</v>
      </c>
      <c r="F47" s="4">
        <v>0</v>
      </c>
      <c r="G47">
        <v>8.96</v>
      </c>
      <c r="H47" s="24">
        <v>1</v>
      </c>
      <c r="I47">
        <v>2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7</v>
      </c>
      <c r="R47">
        <v>0</v>
      </c>
      <c r="S47">
        <v>2</v>
      </c>
      <c r="T47" s="15" t="s">
        <v>181</v>
      </c>
      <c r="U47">
        <v>1</v>
      </c>
      <c r="V47" s="6" t="s">
        <v>215</v>
      </c>
      <c r="W47" s="18" t="s">
        <v>250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</row>
    <row r="48" spans="1:137" ht="30">
      <c r="A48" s="1" t="s">
        <v>63</v>
      </c>
      <c r="B48" s="7" t="s">
        <v>70</v>
      </c>
      <c r="C48" s="7" t="s">
        <v>70</v>
      </c>
      <c r="D48" s="7" t="s">
        <v>69</v>
      </c>
      <c r="E48" s="7" t="s">
        <v>69</v>
      </c>
      <c r="F48" s="5">
        <v>39412500</v>
      </c>
      <c r="G48" s="2">
        <v>1398.09</v>
      </c>
      <c r="H48" s="28">
        <v>18</v>
      </c>
      <c r="I48" s="1">
        <v>3</v>
      </c>
      <c r="J48" s="1">
        <v>0</v>
      </c>
      <c r="K48" s="1">
        <v>1</v>
      </c>
      <c r="L48" s="1">
        <v>1</v>
      </c>
      <c r="M48" s="1">
        <v>0</v>
      </c>
      <c r="N48" s="1">
        <v>0</v>
      </c>
      <c r="O48" s="1">
        <v>18</v>
      </c>
      <c r="P48" s="1">
        <v>1</v>
      </c>
      <c r="Q48" s="1">
        <v>22</v>
      </c>
      <c r="R48" s="1">
        <v>0</v>
      </c>
      <c r="S48" s="1">
        <v>0</v>
      </c>
      <c r="T48" s="21" t="s">
        <v>190</v>
      </c>
      <c r="U48" s="21" t="s">
        <v>173</v>
      </c>
      <c r="V48" s="21" t="s">
        <v>222</v>
      </c>
      <c r="W48" s="22" t="s">
        <v>223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</row>
    <row r="49" spans="1:137" s="3" customFormat="1" ht="15">
      <c r="A49" t="s">
        <v>64</v>
      </c>
      <c r="B49" s="7" t="s">
        <v>101</v>
      </c>
      <c r="C49" s="7" t="s">
        <v>122</v>
      </c>
      <c r="D49" s="7" t="s">
        <v>142</v>
      </c>
      <c r="E49" s="7" t="s">
        <v>69</v>
      </c>
      <c r="F49" s="12">
        <f>7637000+4140000</f>
        <v>11777000</v>
      </c>
      <c r="G49" s="2">
        <v>4242.7</v>
      </c>
      <c r="H49" s="29">
        <v>0</v>
      </c>
      <c r="I49" s="2">
        <v>0</v>
      </c>
      <c r="J49" s="2">
        <v>0</v>
      </c>
      <c r="K49" s="2">
        <v>0</v>
      </c>
      <c r="L49" s="2">
        <v>0</v>
      </c>
      <c r="M49" s="2">
        <v>3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</row>
    <row r="50" spans="1:23" ht="15">
      <c r="A50" s="2"/>
      <c r="B50" s="2"/>
      <c r="C50" s="2"/>
      <c r="D50" s="2"/>
      <c r="E50" s="2"/>
      <c r="F50" s="12"/>
      <c r="G50" s="2"/>
      <c r="H50" s="2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2"/>
      <c r="W5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Kopecny Tomas</cp:lastModifiedBy>
  <cp:lastPrinted>2012-04-17T08:01:54Z</cp:lastPrinted>
  <dcterms:created xsi:type="dcterms:W3CDTF">2011-11-29T06:50:18Z</dcterms:created>
  <dcterms:modified xsi:type="dcterms:W3CDTF">2012-06-29T08:56:25Z</dcterms:modified>
  <cp:category/>
  <cp:version/>
  <cp:contentType/>
  <cp:contentStatus/>
</cp:coreProperties>
</file>